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ójt Laptop\Desktop\Szkoły - zmiany\Wyliczenia zmiany\"/>
    </mc:Choice>
  </mc:AlternateContent>
  <xr:revisionPtr revIDLastSave="0" documentId="13_ncr:1_{D38CEF58-5C03-4F49-A399-06305FFBA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szko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G79" i="1" s="1"/>
  <c r="C78" i="1"/>
  <c r="G78" i="1" s="1"/>
  <c r="C77" i="1"/>
  <c r="G77" i="1" s="1"/>
  <c r="E76" i="1"/>
  <c r="C76" i="1"/>
  <c r="G76" i="1" s="1"/>
  <c r="E75" i="1"/>
  <c r="C75" i="1"/>
  <c r="E74" i="1"/>
  <c r="C74" i="1"/>
  <c r="G74" i="1" s="1"/>
  <c r="C60" i="1"/>
  <c r="G60" i="1" s="1"/>
  <c r="C59" i="1"/>
  <c r="G59" i="1" s="1"/>
  <c r="C58" i="1"/>
  <c r="G58" i="1" s="1"/>
  <c r="E57" i="1"/>
  <c r="C57" i="1"/>
  <c r="G57" i="1" s="1"/>
  <c r="E56" i="1"/>
  <c r="C56" i="1"/>
  <c r="C36" i="1"/>
  <c r="G36" i="1" s="1"/>
  <c r="C35" i="1"/>
  <c r="G35" i="1" s="1"/>
  <c r="C17" i="1"/>
  <c r="G17" i="1" s="1"/>
  <c r="C16" i="1"/>
  <c r="G16" i="1" s="1"/>
  <c r="G56" i="1" l="1"/>
  <c r="G75" i="1"/>
  <c r="G80" i="1"/>
  <c r="G61" i="1"/>
  <c r="G62" i="1" s="1"/>
  <c r="G63" i="1" s="1"/>
  <c r="G81" i="1"/>
  <c r="G82" i="1" s="1"/>
  <c r="E34" i="1"/>
  <c r="C34" i="1"/>
  <c r="C37" i="1"/>
  <c r="G37" i="1" s="1"/>
  <c r="E33" i="1"/>
  <c r="C33" i="1"/>
  <c r="E32" i="1"/>
  <c r="C32" i="1"/>
  <c r="G32" i="1" s="1"/>
  <c r="C18" i="1"/>
  <c r="G18" i="1" s="1"/>
  <c r="C15" i="1"/>
  <c r="E15" i="1"/>
  <c r="E14" i="1"/>
  <c r="C14" i="1"/>
  <c r="G64" i="1" l="1"/>
  <c r="G65" i="1"/>
  <c r="G84" i="1"/>
  <c r="G83" i="1"/>
  <c r="G34" i="1"/>
  <c r="G14" i="1"/>
  <c r="G19" i="1" s="1"/>
  <c r="G20" i="1" s="1"/>
  <c r="G21" i="1" s="1"/>
  <c r="G15" i="1"/>
  <c r="G33" i="1"/>
  <c r="L71" i="1" l="1"/>
  <c r="L74" i="1" s="1"/>
  <c r="L52" i="1"/>
  <c r="L55" i="1" s="1"/>
  <c r="G38" i="1"/>
  <c r="G39" i="1" s="1"/>
  <c r="G40" i="1" s="1"/>
  <c r="G23" i="1"/>
  <c r="L12" i="1" s="1"/>
  <c r="L15" i="1" s="1"/>
  <c r="G22" i="1"/>
  <c r="G42" i="1" l="1"/>
  <c r="L31" i="1" s="1"/>
  <c r="L34" i="1" s="1"/>
  <c r="G41" i="1"/>
</calcChain>
</file>

<file path=xl/sharedStrings.xml><?xml version="1.0" encoding="utf-8"?>
<sst xmlns="http://schemas.openxmlformats.org/spreadsheetml/2006/main" count="155" uniqueCount="45">
  <si>
    <t xml:space="preserve">założenia </t>
  </si>
  <si>
    <t xml:space="preserve">przedszkole od 7:00 do 16:00 </t>
  </si>
  <si>
    <t>etaty 2 etaty + 20 nadgodzin</t>
  </si>
  <si>
    <t xml:space="preserve">początkujący </t>
  </si>
  <si>
    <t>mianowany</t>
  </si>
  <si>
    <t>8% od IX</t>
  </si>
  <si>
    <t>pomoc/wożna</t>
  </si>
  <si>
    <t>13-I</t>
  </si>
  <si>
    <t>p.zasadnicza</t>
  </si>
  <si>
    <t>wysługa</t>
  </si>
  <si>
    <t>wychowaw.</t>
  </si>
  <si>
    <t>d.wiejski</t>
  </si>
  <si>
    <t>7% od IX</t>
  </si>
  <si>
    <t>st.g 49,56</t>
  </si>
  <si>
    <t>st.g 51,06</t>
  </si>
  <si>
    <t>godz.</t>
  </si>
  <si>
    <t>razem</t>
  </si>
  <si>
    <t>filia</t>
  </si>
  <si>
    <t>pochodne</t>
  </si>
  <si>
    <t>razem 1 m-c</t>
  </si>
  <si>
    <t>4 m-ce</t>
  </si>
  <si>
    <t>12 m-cy</t>
  </si>
  <si>
    <t>n-l</t>
  </si>
  <si>
    <t>20/25</t>
  </si>
  <si>
    <t>n-l X</t>
  </si>
  <si>
    <t>zas, 4248</t>
  </si>
  <si>
    <t>9% - IX</t>
  </si>
  <si>
    <t>20%- IX</t>
  </si>
  <si>
    <t>1,5 g pensum 25 jeśli przedszkole</t>
  </si>
  <si>
    <t>filia +I-III</t>
  </si>
  <si>
    <t>1,5 g pensum 19 jeśli przedszkole</t>
  </si>
  <si>
    <t>WERSJA I</t>
  </si>
  <si>
    <t>Wynagrodzenia plus pochodne</t>
  </si>
  <si>
    <t>"13" z pochodnymi</t>
  </si>
  <si>
    <t>Socjalnym</t>
  </si>
  <si>
    <t>WERSJA II</t>
  </si>
  <si>
    <t>WERSJA III</t>
  </si>
  <si>
    <t>WERSJA IV</t>
  </si>
  <si>
    <t>SUMA</t>
  </si>
  <si>
    <t>* brak jest w wyliczeniach uwzględnionych zastępstw, odpisu na nagrody, dodatku motywacyjnego i dosponalenia nauczycieli</t>
  </si>
  <si>
    <t>C</t>
  </si>
  <si>
    <t>D</t>
  </si>
  <si>
    <t>K</t>
  </si>
  <si>
    <t>W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</si>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</sst>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9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4" fontId="0" fillId="2" borderId="1" xfId="0" applyNumberFormat="1" applyFill="1" applyBorder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58" workbookViewId="0">
      <selection activeCell="F91" sqref="F91"/>
    </sheetView>
  </sheetViews>
  <sheetFormatPr defaultRowHeight="15" x14ac:dyDescent="0.25"/>
  <cols>
    <col min="1" max="1" width="27" bestFit="1" customWidth="1"/>
    <col min="2" max="2" width="12.7109375" bestFit="1" customWidth="1"/>
    <col min="4" max="4" width="11.42578125" bestFit="1" customWidth="1"/>
    <col min="5" max="5" width="9" bestFit="1" customWidth="1"/>
    <col min="7" max="7" width="10" bestFit="1" customWidth="1"/>
    <col min="11" max="13" width="15.5703125" customWidth="1"/>
  </cols>
  <sheetData>
    <row r="1" spans="1:12" x14ac:dyDescent="0.25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5">
      <c r="A3" t="s">
        <v>0</v>
      </c>
    </row>
    <row r="4" spans="1:12" x14ac:dyDescent="0.25">
      <c r="A4" t="s">
        <v>1</v>
      </c>
      <c r="B4" t="s">
        <v>17</v>
      </c>
    </row>
    <row r="5" spans="1:12" x14ac:dyDescent="0.25">
      <c r="A5" t="s">
        <v>2</v>
      </c>
    </row>
    <row r="7" spans="1:12" x14ac:dyDescent="0.25">
      <c r="A7" t="s">
        <v>40</v>
      </c>
      <c r="B7" t="s">
        <v>3</v>
      </c>
      <c r="C7" t="s">
        <v>12</v>
      </c>
      <c r="D7" t="s">
        <v>13</v>
      </c>
    </row>
    <row r="8" spans="1:12" x14ac:dyDescent="0.25">
      <c r="A8" t="s">
        <v>41</v>
      </c>
      <c r="B8" t="s">
        <v>4</v>
      </c>
      <c r="C8" t="s">
        <v>5</v>
      </c>
      <c r="D8" t="s">
        <v>14</v>
      </c>
    </row>
    <row r="9" spans="1:12" x14ac:dyDescent="0.25">
      <c r="A9" t="s">
        <v>42</v>
      </c>
      <c r="B9" t="s">
        <v>4</v>
      </c>
      <c r="C9" t="s">
        <v>26</v>
      </c>
      <c r="D9" t="s">
        <v>28</v>
      </c>
    </row>
    <row r="10" spans="1:12" x14ac:dyDescent="0.25">
      <c r="A10" t="s">
        <v>43</v>
      </c>
      <c r="B10" t="s">
        <v>4</v>
      </c>
      <c r="C10" s="4" t="s">
        <v>27</v>
      </c>
      <c r="D10" t="s">
        <v>28</v>
      </c>
    </row>
    <row r="11" spans="1:12" x14ac:dyDescent="0.25">
      <c r="A11" t="s">
        <v>44</v>
      </c>
      <c r="B11" t="s">
        <v>6</v>
      </c>
      <c r="C11" t="s">
        <v>7</v>
      </c>
      <c r="K11" s="5" t="s">
        <v>31</v>
      </c>
      <c r="L11" s="1"/>
    </row>
    <row r="12" spans="1:12" ht="30" x14ac:dyDescent="0.25">
      <c r="K12" s="6" t="s">
        <v>32</v>
      </c>
      <c r="L12" s="2">
        <f>G23</f>
        <v>328693.62963600003</v>
      </c>
    </row>
    <row r="13" spans="1:12" ht="30" x14ac:dyDescent="0.25">
      <c r="A13" s="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15</v>
      </c>
      <c r="G13" s="1" t="s">
        <v>16</v>
      </c>
      <c r="K13" s="6" t="s">
        <v>33</v>
      </c>
      <c r="L13" s="1">
        <v>27938.95</v>
      </c>
    </row>
    <row r="14" spans="1:12" x14ac:dyDescent="0.25">
      <c r="A14" t="s">
        <v>40</v>
      </c>
      <c r="B14" s="1">
        <v>5154</v>
      </c>
      <c r="C14" s="1">
        <f>B14*7%</f>
        <v>360.78000000000003</v>
      </c>
      <c r="D14" s="1">
        <v>300</v>
      </c>
      <c r="E14" s="1">
        <f>B14*10%</f>
        <v>515.4</v>
      </c>
      <c r="F14" s="1">
        <v>1982.4</v>
      </c>
      <c r="G14" s="2">
        <f>SUM(B14:F14)</f>
        <v>8312.58</v>
      </c>
      <c r="K14" s="1" t="s">
        <v>34</v>
      </c>
      <c r="L14" s="1">
        <v>15091.14</v>
      </c>
    </row>
    <row r="15" spans="1:12" x14ac:dyDescent="0.25">
      <c r="A15" t="s">
        <v>41</v>
      </c>
      <c r="B15" s="1">
        <v>5310</v>
      </c>
      <c r="C15" s="1">
        <f>B15*8%</f>
        <v>424.8</v>
      </c>
      <c r="D15" s="1">
        <v>300</v>
      </c>
      <c r="E15" s="1">
        <f t="shared" ref="E15" si="0">B15*10%</f>
        <v>531</v>
      </c>
      <c r="F15" s="1">
        <v>2042.4</v>
      </c>
      <c r="G15" s="2">
        <f t="shared" ref="G15:G18" si="1">SUM(B15:F15)</f>
        <v>8608.2000000000007</v>
      </c>
      <c r="K15" s="7" t="s">
        <v>38</v>
      </c>
      <c r="L15" s="8">
        <f>SUM(L12:L14)</f>
        <v>371723.71963600005</v>
      </c>
    </row>
    <row r="16" spans="1:12" x14ac:dyDescent="0.25">
      <c r="A16" t="s">
        <v>42</v>
      </c>
      <c r="B16" s="1">
        <v>318.60000000000002</v>
      </c>
      <c r="C16" s="2">
        <f>B16*9%</f>
        <v>28.673999999999999</v>
      </c>
      <c r="D16" s="1"/>
      <c r="E16" s="1"/>
      <c r="F16" s="1"/>
      <c r="G16" s="2">
        <f t="shared" si="1"/>
        <v>347.274</v>
      </c>
    </row>
    <row r="17" spans="1:12" x14ac:dyDescent="0.25">
      <c r="A17" t="s">
        <v>43</v>
      </c>
      <c r="B17" s="1">
        <v>309.36</v>
      </c>
      <c r="C17" s="2">
        <f>B17*20%</f>
        <v>61.872000000000007</v>
      </c>
      <c r="D17" s="1"/>
      <c r="E17" s="1"/>
      <c r="F17" s="1"/>
      <c r="G17" s="2">
        <f t="shared" si="1"/>
        <v>371.23200000000003</v>
      </c>
    </row>
    <row r="18" spans="1:12" x14ac:dyDescent="0.25">
      <c r="A18" t="s">
        <v>44</v>
      </c>
      <c r="B18" s="1">
        <v>4666</v>
      </c>
      <c r="C18" s="1">
        <f>B18*13%</f>
        <v>606.58000000000004</v>
      </c>
      <c r="D18" s="1"/>
      <c r="E18" s="1"/>
      <c r="F18" s="1"/>
      <c r="G18" s="2">
        <f t="shared" si="1"/>
        <v>5272.58</v>
      </c>
    </row>
    <row r="19" spans="1:12" x14ac:dyDescent="0.25">
      <c r="G19" s="2">
        <f>SUM(G14:G18)</f>
        <v>22911.866000000002</v>
      </c>
    </row>
    <row r="20" spans="1:12" x14ac:dyDescent="0.25">
      <c r="E20" s="9" t="s">
        <v>18</v>
      </c>
      <c r="F20" s="9"/>
      <c r="G20" s="3">
        <f>G19*19.55%</f>
        <v>4479.2698030000001</v>
      </c>
    </row>
    <row r="21" spans="1:12" x14ac:dyDescent="0.25">
      <c r="E21" s="9" t="s">
        <v>19</v>
      </c>
      <c r="F21" s="9"/>
      <c r="G21" s="3">
        <f>G19+G20</f>
        <v>27391.135803000001</v>
      </c>
    </row>
    <row r="22" spans="1:12" x14ac:dyDescent="0.25">
      <c r="E22" s="9" t="s">
        <v>20</v>
      </c>
      <c r="F22" s="9"/>
      <c r="G22" s="3">
        <f>G21*4</f>
        <v>109564.543212</v>
      </c>
    </row>
    <row r="23" spans="1:12" x14ac:dyDescent="0.25">
      <c r="E23" s="9" t="s">
        <v>21</v>
      </c>
      <c r="F23" s="9"/>
      <c r="G23" s="3">
        <f>G21*12</f>
        <v>328693.62963600003</v>
      </c>
    </row>
    <row r="26" spans="1:12" x14ac:dyDescent="0.25">
      <c r="A26" t="s">
        <v>40</v>
      </c>
      <c r="B26" t="s">
        <v>3</v>
      </c>
      <c r="C26" t="s">
        <v>12</v>
      </c>
    </row>
    <row r="27" spans="1:12" x14ac:dyDescent="0.25">
      <c r="A27" t="s">
        <v>41</v>
      </c>
      <c r="B27" t="s">
        <v>4</v>
      </c>
      <c r="C27" t="s">
        <v>5</v>
      </c>
    </row>
    <row r="28" spans="1:12" x14ac:dyDescent="0.25">
      <c r="A28" t="s">
        <v>44</v>
      </c>
      <c r="B28" t="s">
        <v>6</v>
      </c>
      <c r="C28" t="s">
        <v>7</v>
      </c>
    </row>
    <row r="29" spans="1:12" x14ac:dyDescent="0.25">
      <c r="A29" t="s">
        <v>22</v>
      </c>
      <c r="B29" t="s">
        <v>4</v>
      </c>
      <c r="C29" s="4">
        <v>0.2</v>
      </c>
      <c r="D29" t="s">
        <v>23</v>
      </c>
      <c r="E29" t="s">
        <v>25</v>
      </c>
    </row>
    <row r="30" spans="1:12" x14ac:dyDescent="0.25">
      <c r="K30" s="5" t="s">
        <v>35</v>
      </c>
      <c r="L30" s="1"/>
    </row>
    <row r="31" spans="1:12" ht="30" x14ac:dyDescent="0.25">
      <c r="A31" s="1"/>
      <c r="B31" s="1" t="s">
        <v>8</v>
      </c>
      <c r="C31" s="1" t="s">
        <v>9</v>
      </c>
      <c r="D31" s="1" t="s">
        <v>10</v>
      </c>
      <c r="E31" s="1" t="s">
        <v>11</v>
      </c>
      <c r="F31" s="1" t="s">
        <v>15</v>
      </c>
      <c r="G31" s="1" t="s">
        <v>16</v>
      </c>
      <c r="K31" s="6" t="s">
        <v>32</v>
      </c>
      <c r="L31" s="2">
        <f>G42</f>
        <v>350178.19923600001</v>
      </c>
    </row>
    <row r="32" spans="1:12" ht="30" x14ac:dyDescent="0.25">
      <c r="A32" s="1" t="s">
        <v>40</v>
      </c>
      <c r="B32" s="1">
        <v>5154</v>
      </c>
      <c r="C32" s="1">
        <f>B32*7%</f>
        <v>360.78000000000003</v>
      </c>
      <c r="D32" s="1">
        <v>300</v>
      </c>
      <c r="E32" s="1">
        <f>B32*10%</f>
        <v>515.4</v>
      </c>
      <c r="F32" s="1"/>
      <c r="G32" s="2">
        <f>SUM(B32:F32)</f>
        <v>6330.1799999999994</v>
      </c>
      <c r="K32" s="6" t="s">
        <v>33</v>
      </c>
      <c r="L32" s="1">
        <v>29765.15</v>
      </c>
    </row>
    <row r="33" spans="1:12" x14ac:dyDescent="0.25">
      <c r="A33" s="1" t="s">
        <v>41</v>
      </c>
      <c r="B33" s="1">
        <v>5310</v>
      </c>
      <c r="C33" s="1">
        <f>B33*8%</f>
        <v>424.8</v>
      </c>
      <c r="D33" s="1">
        <v>300</v>
      </c>
      <c r="E33" s="1">
        <f t="shared" ref="E33:E34" si="2">B33*10%</f>
        <v>531</v>
      </c>
      <c r="F33" s="1"/>
      <c r="G33" s="2">
        <f t="shared" ref="G33:G37" si="3">SUM(B33:F33)</f>
        <v>6565.8</v>
      </c>
      <c r="K33" s="1" t="s">
        <v>34</v>
      </c>
      <c r="L33" s="1">
        <v>19873.78</v>
      </c>
    </row>
    <row r="34" spans="1:12" x14ac:dyDescent="0.25">
      <c r="A34" s="1" t="s">
        <v>24</v>
      </c>
      <c r="B34" s="1">
        <v>4248</v>
      </c>
      <c r="C34" s="1">
        <f>B34*20%</f>
        <v>849.6</v>
      </c>
      <c r="D34" s="1"/>
      <c r="E34" s="1">
        <f t="shared" si="2"/>
        <v>424.8</v>
      </c>
      <c r="F34" s="1"/>
      <c r="G34" s="2">
        <f t="shared" si="3"/>
        <v>5522.4000000000005</v>
      </c>
      <c r="K34" s="7" t="s">
        <v>38</v>
      </c>
      <c r="L34" s="8">
        <f>SUM(L31:L33)</f>
        <v>399817.12923600001</v>
      </c>
    </row>
    <row r="35" spans="1:12" x14ac:dyDescent="0.25">
      <c r="A35" s="1" t="s">
        <v>42</v>
      </c>
      <c r="B35" s="1">
        <v>318.60000000000002</v>
      </c>
      <c r="C35" s="2">
        <f>B35*9%</f>
        <v>28.673999999999999</v>
      </c>
      <c r="D35" s="1"/>
      <c r="E35" s="1"/>
      <c r="F35" s="1"/>
      <c r="G35" s="2">
        <f t="shared" si="3"/>
        <v>347.274</v>
      </c>
    </row>
    <row r="36" spans="1:12" x14ac:dyDescent="0.25">
      <c r="A36" s="1" t="s">
        <v>43</v>
      </c>
      <c r="B36" s="1">
        <v>309.36</v>
      </c>
      <c r="C36" s="2">
        <f>B36*20%</f>
        <v>61.872000000000007</v>
      </c>
      <c r="D36" s="1"/>
      <c r="E36" s="1"/>
      <c r="F36" s="1"/>
      <c r="G36" s="2">
        <f t="shared" si="3"/>
        <v>371.23200000000003</v>
      </c>
    </row>
    <row r="37" spans="1:12" x14ac:dyDescent="0.25">
      <c r="A37" s="1" t="s">
        <v>44</v>
      </c>
      <c r="B37" s="1">
        <v>4666</v>
      </c>
      <c r="C37" s="1">
        <f>B37*13%</f>
        <v>606.58000000000004</v>
      </c>
      <c r="D37" s="1"/>
      <c r="E37" s="1"/>
      <c r="F37" s="1"/>
      <c r="G37" s="2">
        <f t="shared" si="3"/>
        <v>5272.58</v>
      </c>
    </row>
    <row r="38" spans="1:12" x14ac:dyDescent="0.25">
      <c r="G38" s="2">
        <f>SUM(G32:G37)</f>
        <v>24409.466</v>
      </c>
    </row>
    <row r="39" spans="1:12" x14ac:dyDescent="0.25">
      <c r="E39" s="9" t="s">
        <v>18</v>
      </c>
      <c r="F39" s="9"/>
      <c r="G39" s="3">
        <f>G38*19.55%</f>
        <v>4772.0506030000006</v>
      </c>
    </row>
    <row r="40" spans="1:12" x14ac:dyDescent="0.25">
      <c r="E40" s="9" t="s">
        <v>19</v>
      </c>
      <c r="F40" s="9"/>
      <c r="G40" s="3">
        <f>G38+G39</f>
        <v>29181.516603</v>
      </c>
    </row>
    <row r="41" spans="1:12" x14ac:dyDescent="0.25">
      <c r="E41" s="9" t="s">
        <v>20</v>
      </c>
      <c r="F41" s="9"/>
      <c r="G41" s="3">
        <f>G40*4</f>
        <v>116726.066412</v>
      </c>
    </row>
    <row r="42" spans="1:12" x14ac:dyDescent="0.25">
      <c r="E42" s="9" t="s">
        <v>21</v>
      </c>
      <c r="F42" s="9"/>
      <c r="G42" s="3">
        <f>G40*12</f>
        <v>350178.19923600001</v>
      </c>
    </row>
    <row r="45" spans="1:12" x14ac:dyDescent="0.25">
      <c r="A45" t="s">
        <v>0</v>
      </c>
    </row>
    <row r="46" spans="1:12" x14ac:dyDescent="0.25">
      <c r="A46" t="s">
        <v>1</v>
      </c>
      <c r="B46" t="s">
        <v>29</v>
      </c>
    </row>
    <row r="47" spans="1:12" x14ac:dyDescent="0.25">
      <c r="A47" t="s">
        <v>2</v>
      </c>
    </row>
    <row r="49" spans="1:12" x14ac:dyDescent="0.25">
      <c r="A49" t="s">
        <v>40</v>
      </c>
      <c r="B49" t="s">
        <v>3</v>
      </c>
      <c r="C49" t="s">
        <v>12</v>
      </c>
      <c r="D49" t="s">
        <v>13</v>
      </c>
    </row>
    <row r="50" spans="1:12" x14ac:dyDescent="0.25">
      <c r="A50" t="s">
        <v>41</v>
      </c>
      <c r="B50" t="s">
        <v>4</v>
      </c>
      <c r="C50" t="s">
        <v>5</v>
      </c>
      <c r="D50" t="s">
        <v>14</v>
      </c>
    </row>
    <row r="51" spans="1:12" x14ac:dyDescent="0.25">
      <c r="A51" t="s">
        <v>42</v>
      </c>
      <c r="B51" t="s">
        <v>4</v>
      </c>
      <c r="C51" t="s">
        <v>26</v>
      </c>
      <c r="D51" t="s">
        <v>30</v>
      </c>
      <c r="K51" s="5" t="s">
        <v>36</v>
      </c>
      <c r="L51" s="1"/>
    </row>
    <row r="52" spans="1:12" ht="30" x14ac:dyDescent="0.25">
      <c r="A52" t="s">
        <v>43</v>
      </c>
      <c r="B52" t="s">
        <v>4</v>
      </c>
      <c r="C52" s="4" t="s">
        <v>27</v>
      </c>
      <c r="D52" t="s">
        <v>30</v>
      </c>
      <c r="K52" s="6" t="s">
        <v>32</v>
      </c>
      <c r="L52" s="2">
        <f>G65</f>
        <v>331948.63517939998</v>
      </c>
    </row>
    <row r="53" spans="1:12" ht="30" x14ac:dyDescent="0.25">
      <c r="A53" t="s">
        <v>44</v>
      </c>
      <c r="B53" t="s">
        <v>6</v>
      </c>
      <c r="C53" t="s">
        <v>7</v>
      </c>
      <c r="K53" s="6" t="s">
        <v>33</v>
      </c>
      <c r="L53" s="1">
        <v>28215.63</v>
      </c>
    </row>
    <row r="54" spans="1:12" x14ac:dyDescent="0.25">
      <c r="K54" s="1" t="s">
        <v>34</v>
      </c>
      <c r="L54" s="1">
        <v>15091.14</v>
      </c>
    </row>
    <row r="55" spans="1:12" x14ac:dyDescent="0.25">
      <c r="A55" s="1"/>
      <c r="B55" s="1" t="s">
        <v>8</v>
      </c>
      <c r="C55" s="1" t="s">
        <v>9</v>
      </c>
      <c r="D55" s="1" t="s">
        <v>10</v>
      </c>
      <c r="E55" s="1" t="s">
        <v>11</v>
      </c>
      <c r="F55" s="1" t="s">
        <v>15</v>
      </c>
      <c r="G55" s="1" t="s">
        <v>16</v>
      </c>
      <c r="K55" s="7" t="s">
        <v>38</v>
      </c>
      <c r="L55" s="8">
        <f>SUM(L52:L54)</f>
        <v>375255.4051794</v>
      </c>
    </row>
    <row r="56" spans="1:12" x14ac:dyDescent="0.25">
      <c r="A56" s="1" t="s">
        <v>40</v>
      </c>
      <c r="B56" s="1">
        <v>5154</v>
      </c>
      <c r="C56" s="1">
        <f>B56*7%</f>
        <v>360.78000000000003</v>
      </c>
      <c r="D56" s="1">
        <v>300</v>
      </c>
      <c r="E56" s="1">
        <f>B56*10%</f>
        <v>515.4</v>
      </c>
      <c r="F56" s="1">
        <v>1982.4</v>
      </c>
      <c r="G56" s="2">
        <f>SUM(B56:F56)</f>
        <v>8312.58</v>
      </c>
    </row>
    <row r="57" spans="1:12" x14ac:dyDescent="0.25">
      <c r="A57" s="1" t="s">
        <v>41</v>
      </c>
      <c r="B57" s="1">
        <v>5310</v>
      </c>
      <c r="C57" s="1">
        <f>B57*8%</f>
        <v>424.8</v>
      </c>
      <c r="D57" s="1">
        <v>300</v>
      </c>
      <c r="E57" s="1">
        <f t="shared" ref="E57" si="4">B57*10%</f>
        <v>531</v>
      </c>
      <c r="F57" s="1">
        <v>2042.4</v>
      </c>
      <c r="G57" s="2">
        <f t="shared" ref="G57:G60" si="5">SUM(B57:F57)</f>
        <v>8608.2000000000007</v>
      </c>
    </row>
    <row r="58" spans="1:12" x14ac:dyDescent="0.25">
      <c r="A58" s="1" t="s">
        <v>42</v>
      </c>
      <c r="B58" s="1">
        <v>419.21</v>
      </c>
      <c r="C58" s="2">
        <f>B58*9%</f>
        <v>37.728899999999996</v>
      </c>
      <c r="D58" s="1"/>
      <c r="E58" s="1"/>
      <c r="F58" s="1"/>
      <c r="G58" s="2">
        <f t="shared" si="5"/>
        <v>456.93889999999999</v>
      </c>
    </row>
    <row r="59" spans="1:12" x14ac:dyDescent="0.25">
      <c r="A59" s="1" t="s">
        <v>43</v>
      </c>
      <c r="B59" s="1">
        <v>407.05</v>
      </c>
      <c r="C59" s="2">
        <f>B59*20%</f>
        <v>81.410000000000011</v>
      </c>
      <c r="D59" s="1"/>
      <c r="E59" s="1"/>
      <c r="F59" s="1"/>
      <c r="G59" s="2">
        <f t="shared" si="5"/>
        <v>488.46000000000004</v>
      </c>
    </row>
    <row r="60" spans="1:12" x14ac:dyDescent="0.25">
      <c r="A60" s="1" t="s">
        <v>44</v>
      </c>
      <c r="B60" s="1">
        <v>4666</v>
      </c>
      <c r="C60" s="1">
        <f>B60*13%</f>
        <v>606.58000000000004</v>
      </c>
      <c r="D60" s="1"/>
      <c r="E60" s="1"/>
      <c r="F60" s="1"/>
      <c r="G60" s="2">
        <f t="shared" si="5"/>
        <v>5272.58</v>
      </c>
    </row>
    <row r="61" spans="1:12" x14ac:dyDescent="0.25">
      <c r="G61" s="2">
        <f>SUM(G56:G60)</f>
        <v>23138.758900000001</v>
      </c>
    </row>
    <row r="62" spans="1:12" x14ac:dyDescent="0.25">
      <c r="E62" s="9" t="s">
        <v>18</v>
      </c>
      <c r="F62" s="9"/>
      <c r="G62" s="3">
        <f>G61*19.55%</f>
        <v>4523.6273649499999</v>
      </c>
    </row>
    <row r="63" spans="1:12" x14ac:dyDescent="0.25">
      <c r="E63" s="9" t="s">
        <v>19</v>
      </c>
      <c r="F63" s="9"/>
      <c r="G63" s="3">
        <f>G61+G62</f>
        <v>27662.386264950001</v>
      </c>
    </row>
    <row r="64" spans="1:12" x14ac:dyDescent="0.25">
      <c r="E64" s="9" t="s">
        <v>20</v>
      </c>
      <c r="F64" s="9"/>
      <c r="G64" s="3">
        <f>G63*4</f>
        <v>110649.5450598</v>
      </c>
    </row>
    <row r="65" spans="1:12" x14ac:dyDescent="0.25">
      <c r="E65" s="9" t="s">
        <v>21</v>
      </c>
      <c r="F65" s="9"/>
      <c r="G65" s="3">
        <f>G63*12</f>
        <v>331948.63517939998</v>
      </c>
    </row>
    <row r="68" spans="1:12" x14ac:dyDescent="0.25">
      <c r="A68" t="s">
        <v>40</v>
      </c>
      <c r="B68" t="s">
        <v>3</v>
      </c>
      <c r="C68" t="s">
        <v>12</v>
      </c>
    </row>
    <row r="69" spans="1:12" x14ac:dyDescent="0.25">
      <c r="A69" t="s">
        <v>41</v>
      </c>
      <c r="B69" t="s">
        <v>4</v>
      </c>
      <c r="C69" t="s">
        <v>5</v>
      </c>
    </row>
    <row r="70" spans="1:12" x14ac:dyDescent="0.25">
      <c r="A70" t="s">
        <v>44</v>
      </c>
      <c r="B70" t="s">
        <v>6</v>
      </c>
      <c r="C70" t="s">
        <v>7</v>
      </c>
      <c r="K70" s="5" t="s">
        <v>37</v>
      </c>
      <c r="L70" s="1"/>
    </row>
    <row r="71" spans="1:12" ht="30" x14ac:dyDescent="0.25">
      <c r="A71" t="s">
        <v>22</v>
      </c>
      <c r="B71" t="s">
        <v>4</v>
      </c>
      <c r="C71" s="4">
        <v>0.2</v>
      </c>
      <c r="D71" t="s">
        <v>23</v>
      </c>
      <c r="E71" t="s">
        <v>25</v>
      </c>
      <c r="K71" s="6" t="s">
        <v>32</v>
      </c>
      <c r="L71" s="2">
        <f>G84</f>
        <v>353433.20477940002</v>
      </c>
    </row>
    <row r="72" spans="1:12" ht="30" x14ac:dyDescent="0.25">
      <c r="K72" s="6" t="s">
        <v>33</v>
      </c>
      <c r="L72" s="1">
        <v>30041.82</v>
      </c>
    </row>
    <row r="73" spans="1:12" x14ac:dyDescent="0.25">
      <c r="A73" s="1"/>
      <c r="B73" s="1" t="s">
        <v>8</v>
      </c>
      <c r="C73" s="1" t="s">
        <v>9</v>
      </c>
      <c r="D73" s="1" t="s">
        <v>10</v>
      </c>
      <c r="E73" s="1" t="s">
        <v>11</v>
      </c>
      <c r="F73" s="1" t="s">
        <v>15</v>
      </c>
      <c r="G73" s="1" t="s">
        <v>16</v>
      </c>
      <c r="K73" s="1" t="s">
        <v>34</v>
      </c>
      <c r="L73" s="1">
        <v>18873.78</v>
      </c>
    </row>
    <row r="74" spans="1:12" x14ac:dyDescent="0.25">
      <c r="A74" s="1" t="s">
        <v>40</v>
      </c>
      <c r="B74" s="1">
        <v>5154</v>
      </c>
      <c r="C74" s="1">
        <f>B74*7%</f>
        <v>360.78000000000003</v>
      </c>
      <c r="D74" s="1">
        <v>300</v>
      </c>
      <c r="E74" s="1">
        <f>B74*10%</f>
        <v>515.4</v>
      </c>
      <c r="F74" s="1"/>
      <c r="G74" s="2">
        <f>SUM(B74:F74)</f>
        <v>6330.1799999999994</v>
      </c>
      <c r="K74" s="7" t="s">
        <v>38</v>
      </c>
      <c r="L74" s="8">
        <f>SUM(L71:L73)</f>
        <v>402348.8047794</v>
      </c>
    </row>
    <row r="75" spans="1:12" x14ac:dyDescent="0.25">
      <c r="A75" s="1" t="s">
        <v>41</v>
      </c>
      <c r="B75" s="1">
        <v>5310</v>
      </c>
      <c r="C75" s="1">
        <f>B75*8%</f>
        <v>424.8</v>
      </c>
      <c r="D75" s="1">
        <v>300</v>
      </c>
      <c r="E75" s="1">
        <f t="shared" ref="E75:E76" si="6">B75*10%</f>
        <v>531</v>
      </c>
      <c r="F75" s="1"/>
      <c r="G75" s="2">
        <f t="shared" ref="G75:G79" si="7">SUM(B75:F75)</f>
        <v>6565.8</v>
      </c>
    </row>
    <row r="76" spans="1:12" x14ac:dyDescent="0.25">
      <c r="A76" s="1" t="s">
        <v>24</v>
      </c>
      <c r="B76" s="1">
        <v>4248</v>
      </c>
      <c r="C76" s="1">
        <f>B76*20%</f>
        <v>849.6</v>
      </c>
      <c r="D76" s="1"/>
      <c r="E76" s="1">
        <f t="shared" si="6"/>
        <v>424.8</v>
      </c>
      <c r="F76" s="1"/>
      <c r="G76" s="2">
        <f t="shared" si="7"/>
        <v>5522.4000000000005</v>
      </c>
    </row>
    <row r="77" spans="1:12" x14ac:dyDescent="0.25">
      <c r="A77" s="1" t="s">
        <v>42</v>
      </c>
      <c r="B77" s="1">
        <v>419.21</v>
      </c>
      <c r="C77" s="2">
        <f>B77*9%</f>
        <v>37.728899999999996</v>
      </c>
      <c r="D77" s="1"/>
      <c r="E77" s="1"/>
      <c r="F77" s="1"/>
      <c r="G77" s="2">
        <f t="shared" si="7"/>
        <v>456.93889999999999</v>
      </c>
    </row>
    <row r="78" spans="1:12" x14ac:dyDescent="0.25">
      <c r="A78" s="1" t="s">
        <v>43</v>
      </c>
      <c r="B78" s="1">
        <v>407.05</v>
      </c>
      <c r="C78" s="2">
        <f>B78*20%</f>
        <v>81.410000000000011</v>
      </c>
      <c r="D78" s="1"/>
      <c r="E78" s="1"/>
      <c r="F78" s="1"/>
      <c r="G78" s="2">
        <f t="shared" si="7"/>
        <v>488.46000000000004</v>
      </c>
    </row>
    <row r="79" spans="1:12" x14ac:dyDescent="0.25">
      <c r="A79" s="1" t="s">
        <v>44</v>
      </c>
      <c r="B79" s="1">
        <v>4666</v>
      </c>
      <c r="C79" s="1">
        <f>B79*13%</f>
        <v>606.58000000000004</v>
      </c>
      <c r="D79" s="1"/>
      <c r="E79" s="1"/>
      <c r="F79" s="1"/>
      <c r="G79" s="2">
        <f t="shared" si="7"/>
        <v>5272.58</v>
      </c>
    </row>
    <row r="80" spans="1:12" x14ac:dyDescent="0.25">
      <c r="G80" s="2">
        <f>SUM(G74:G79)</f>
        <v>24636.358899999999</v>
      </c>
    </row>
    <row r="81" spans="5:7" x14ac:dyDescent="0.25">
      <c r="E81" s="9" t="s">
        <v>18</v>
      </c>
      <c r="F81" s="9"/>
      <c r="G81" s="3">
        <f>G80*19.55%</f>
        <v>4816.4081649500004</v>
      </c>
    </row>
    <row r="82" spans="5:7" x14ac:dyDescent="0.25">
      <c r="E82" s="9" t="s">
        <v>19</v>
      </c>
      <c r="F82" s="9"/>
      <c r="G82" s="3">
        <f>G80+G81</f>
        <v>29452.76706495</v>
      </c>
    </row>
    <row r="83" spans="5:7" x14ac:dyDescent="0.25">
      <c r="E83" s="9" t="s">
        <v>20</v>
      </c>
      <c r="F83" s="9"/>
      <c r="G83" s="3">
        <f>G82*4</f>
        <v>117811.0682598</v>
      </c>
    </row>
    <row r="84" spans="5:7" x14ac:dyDescent="0.25">
      <c r="E84" s="9" t="s">
        <v>21</v>
      </c>
      <c r="F84" s="9"/>
      <c r="G84" s="3">
        <f>G82*12</f>
        <v>353433.20477940002</v>
      </c>
    </row>
  </sheetData>
  <mergeCells count="17">
    <mergeCell ref="E81:F81"/>
    <mergeCell ref="E82:F82"/>
    <mergeCell ref="E83:F83"/>
    <mergeCell ref="E84:F84"/>
    <mergeCell ref="E41:F41"/>
    <mergeCell ref="E42:F42"/>
    <mergeCell ref="E62:F62"/>
    <mergeCell ref="E63:F63"/>
    <mergeCell ref="E64:F64"/>
    <mergeCell ref="E65:F65"/>
    <mergeCell ref="E40:F40"/>
    <mergeCell ref="A1:L1"/>
    <mergeCell ref="E20:F20"/>
    <mergeCell ref="E21:F21"/>
    <mergeCell ref="E22:F22"/>
    <mergeCell ref="E23:F23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przedszkole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Maj</dc:creator>
  <cp:lastModifiedBy>Wójt Laptop</cp:lastModifiedBy>
  <dcterms:created xsi:type="dcterms:W3CDTF">2015-06-05T18:19:34Z</dcterms:created>
  <dcterms:modified xsi:type="dcterms:W3CDTF">2025-01-28T07:51:53Z</dcterms:modified>
</cp:coreProperties>
</file>